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250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T8" i="1" l="1"/>
  <c r="S8" i="1"/>
  <c r="U9" i="1"/>
  <c r="V9" i="1" s="1"/>
  <c r="U10" i="1"/>
  <c r="V10" i="1" s="1"/>
  <c r="U6" i="1"/>
  <c r="V6" i="1" s="1"/>
  <c r="U5" i="1"/>
  <c r="U4" i="1"/>
  <c r="V4" i="1" s="1"/>
  <c r="U7" i="1"/>
  <c r="V5" i="1"/>
  <c r="V7" i="1"/>
  <c r="V8" i="1" l="1"/>
  <c r="V11" i="1" s="1"/>
  <c r="G6" i="1"/>
  <c r="C6" i="1" s="1"/>
  <c r="H6" i="1"/>
  <c r="D6" i="1" s="1"/>
  <c r="L10" i="1"/>
  <c r="K10" i="1"/>
  <c r="P6" i="1"/>
  <c r="O6" i="1"/>
  <c r="P9" i="1"/>
  <c r="O9" i="1"/>
  <c r="D9" i="1"/>
  <c r="C9" i="1"/>
  <c r="L6" i="1"/>
  <c r="K6" i="1"/>
  <c r="L5" i="1"/>
  <c r="K5" i="1"/>
  <c r="K4" i="1"/>
  <c r="I6" i="1" l="1"/>
  <c r="J6" i="1" s="1"/>
  <c r="Q9" i="1"/>
  <c r="R9" i="1" s="1"/>
  <c r="M9" i="1"/>
  <c r="N9" i="1" s="1"/>
  <c r="I9" i="1"/>
  <c r="J9" i="1" s="1"/>
  <c r="E9" i="1"/>
  <c r="L8" i="1"/>
  <c r="H8" i="1"/>
  <c r="I8" i="1" s="1"/>
  <c r="J8" i="1" s="1"/>
  <c r="D8" i="1"/>
  <c r="E8" i="1" s="1"/>
  <c r="F8" i="1" s="1"/>
  <c r="K8" i="1"/>
  <c r="C8" i="1"/>
  <c r="P8" i="1"/>
  <c r="Q8" i="1" s="1"/>
  <c r="R8" i="1" s="1"/>
  <c r="D10" i="1"/>
  <c r="C10" i="1"/>
  <c r="H10" i="1"/>
  <c r="G10" i="1"/>
  <c r="P7" i="1"/>
  <c r="O7" i="1"/>
  <c r="D5" i="1"/>
  <c r="C5" i="1"/>
  <c r="M8" i="1" l="1"/>
  <c r="N8" i="1" s="1"/>
  <c r="F9" i="1"/>
  <c r="Q10" i="1"/>
  <c r="R10" i="1" s="1"/>
  <c r="Q7" i="1"/>
  <c r="R7" i="1" s="1"/>
  <c r="Q6" i="1"/>
  <c r="R6" i="1" s="1"/>
  <c r="Q5" i="1"/>
  <c r="R5" i="1" s="1"/>
  <c r="Q4" i="1"/>
  <c r="R4" i="1" s="1"/>
  <c r="M10" i="1"/>
  <c r="M7" i="1"/>
  <c r="N7" i="1" s="1"/>
  <c r="M6" i="1"/>
  <c r="M5" i="1"/>
  <c r="M4" i="1"/>
  <c r="N4" i="1" s="1"/>
  <c r="I10" i="1"/>
  <c r="J10" i="1" s="1"/>
  <c r="I7" i="1"/>
  <c r="J7" i="1" s="1"/>
  <c r="I5" i="1"/>
  <c r="I4" i="1"/>
  <c r="J4" i="1" s="1"/>
  <c r="E5" i="1"/>
  <c r="F5" i="1" s="1"/>
  <c r="E6" i="1"/>
  <c r="E7" i="1"/>
  <c r="F7" i="1" s="1"/>
  <c r="E10" i="1"/>
  <c r="F10" i="1" s="1"/>
  <c r="E4" i="1"/>
  <c r="F4" i="1" s="1"/>
  <c r="R11" i="1" l="1"/>
  <c r="N10" i="1"/>
  <c r="F6" i="1"/>
  <c r="F11" i="1" s="1"/>
  <c r="N6" i="1"/>
  <c r="N5" i="1"/>
  <c r="J5" i="1"/>
  <c r="J11" i="1" s="1"/>
  <c r="N11" i="1" l="1"/>
</calcChain>
</file>

<file path=xl/sharedStrings.xml><?xml version="1.0" encoding="utf-8"?>
<sst xmlns="http://schemas.openxmlformats.org/spreadsheetml/2006/main" count="59" uniqueCount="33">
  <si>
    <t>Bank</t>
  </si>
  <si>
    <t>Bericht</t>
  </si>
  <si>
    <t>DZ</t>
  </si>
  <si>
    <t>Aareal</t>
  </si>
  <si>
    <t>HVB</t>
  </si>
  <si>
    <t>IAS 39</t>
  </si>
  <si>
    <t>Q1 2018</t>
  </si>
  <si>
    <t>HJ1 2018</t>
  </si>
  <si>
    <t xml:space="preserve"> </t>
  </si>
  <si>
    <t>IFRS 9</t>
  </si>
  <si>
    <t>Δ</t>
  </si>
  <si>
    <t>FV-OCI (AFS)</t>
  </si>
  <si>
    <t>DB</t>
  </si>
  <si>
    <t>CoBa</t>
  </si>
  <si>
    <t>LBBW</t>
  </si>
  <si>
    <t>BayLB</t>
  </si>
  <si>
    <t>Δ%</t>
  </si>
  <si>
    <t>FV-GuV (HfT und FV-Option, Hedge)</t>
  </si>
  <si>
    <t>Durchschnitt</t>
  </si>
  <si>
    <t>Coba: Rückgang Risikovorsorge wegen Reklassifizierung Schiffsfinanzierungsprotfolios in die Fair Valuebewertung wegen Verkaufsabsicht</t>
  </si>
  <si>
    <t>Erwartete Cashflows mittels gewichteter Szenarien sowie aus der Berücksichtigung von zukunftorientierten Faktoern</t>
  </si>
  <si>
    <t>HVB 61 Mio Rückgang Wertminderungen wegen Reklassifizierung</t>
  </si>
  <si>
    <t>man hört, Entlastungseffekt. Vollbesicherter Kredit, jetzt 0 PWB, früher 1 Jahr EL</t>
  </si>
  <si>
    <t>DB: 65 Mio Eur Rückgang Wertminderung wegen Reklassifizierung</t>
  </si>
  <si>
    <t xml:space="preserve">in Mio. EUR </t>
  </si>
  <si>
    <t>Übergang von IAS 39 (Stand: 31.12.2017) auf IFRS 9 (Stand:  1.01.2018)</t>
  </si>
  <si>
    <t>Anmerkungen:</t>
  </si>
  <si>
    <t>AK (L&amp;R, HtM, Barreserve, Leasing)</t>
  </si>
  <si>
    <t>Wertminderung (inkl. außerbilanziell)</t>
  </si>
  <si>
    <t>bilanzielles Konzerneigenkapital</t>
  </si>
  <si>
    <t>Konzerneigenkapital inkl. nicht beherrschender Anteile</t>
  </si>
  <si>
    <r>
      <t>LBBW: Neues EK zum 1.01.2018 = 13.198 (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+ 2 aus IFRS 15-Umstellung)</t>
    </r>
  </si>
  <si>
    <t>LBBW: Erhöhung Risikovorsorge wegen EL-Ansatz / in Prozent sehr wesentliche Erhöhung / Nachholung von notwendiger EWB?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</si>
</sst>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0" fontId="0" fillId="0" borderId="4" xfId="0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5" xfId="0" applyBorder="1"/>
    <xf numFmtId="164" fontId="0" fillId="0" borderId="1" xfId="0" applyNumberFormat="1" applyBorder="1"/>
    <xf numFmtId="164" fontId="0" fillId="0" borderId="2" xfId="0" applyNumberForma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10" fontId="0" fillId="0" borderId="8" xfId="0" applyNumberFormat="1" applyBorder="1"/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0" fontId="0" fillId="0" borderId="12" xfId="0" applyBorder="1"/>
    <xf numFmtId="10" fontId="0" fillId="0" borderId="9" xfId="0" applyNumberFormat="1" applyBorder="1"/>
    <xf numFmtId="10" fontId="0" fillId="0" borderId="10" xfId="0" applyNumberForma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/>
    <xf numFmtId="10" fontId="0" fillId="0" borderId="14" xfId="0" applyNumberFormat="1" applyBorder="1"/>
    <xf numFmtId="10" fontId="0" fillId="0" borderId="13" xfId="0" applyNumberFormat="1" applyBorder="1"/>
    <xf numFmtId="10" fontId="0" fillId="0" borderId="12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2"/>
  <sheetViews>
    <sheetView tabSelected="1" zoomScaleNormal="100" workbookViewId="0">
      <selection activeCell="A18" sqref="A18:N18"/>
    </sheetView>
  </sheetViews>
  <sheetFormatPr baseColWidth="10" defaultRowHeight="15" x14ac:dyDescent="0.25"/>
  <cols>
    <col min="1" max="1" width="6.7109375" bestFit="1" customWidth="1"/>
    <col min="2" max="2" width="8.42578125" bestFit="1" customWidth="1"/>
    <col min="3" max="4" width="9" bestFit="1" customWidth="1"/>
    <col min="5" max="5" width="8" bestFit="1" customWidth="1"/>
    <col min="6" max="6" width="7.140625" bestFit="1" customWidth="1"/>
    <col min="7" max="8" width="8" bestFit="1" customWidth="1"/>
    <col min="9" max="9" width="8.7109375" bestFit="1" customWidth="1"/>
    <col min="10" max="10" width="7.85546875" bestFit="1" customWidth="1"/>
    <col min="11" max="12" width="9" bestFit="1" customWidth="1"/>
    <col min="13" max="13" width="8.7109375" bestFit="1" customWidth="1"/>
    <col min="14" max="14" width="6.85546875" bestFit="1" customWidth="1"/>
    <col min="15" max="16" width="7" bestFit="1" customWidth="1"/>
    <col min="17" max="17" width="6.140625" bestFit="1" customWidth="1"/>
    <col min="18" max="18" width="7.85546875" bestFit="1" customWidth="1"/>
    <col min="19" max="20" width="8" bestFit="1" customWidth="1"/>
    <col min="21" max="22" width="7.7109375" bestFit="1" customWidth="1"/>
  </cols>
  <sheetData>
    <row r="1" spans="1:25" s="19" customFormat="1" x14ac:dyDescent="0.25">
      <c r="A1" s="36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5" s="13" customFormat="1" x14ac:dyDescent="0.25">
      <c r="A2" s="43" t="s">
        <v>24</v>
      </c>
      <c r="B2" s="44"/>
      <c r="C2" s="40" t="s">
        <v>17</v>
      </c>
      <c r="D2" s="41"/>
      <c r="E2" s="41"/>
      <c r="F2" s="42"/>
      <c r="G2" s="40" t="s">
        <v>11</v>
      </c>
      <c r="H2" s="41"/>
      <c r="I2" s="41"/>
      <c r="J2" s="42"/>
      <c r="K2" s="40" t="s">
        <v>27</v>
      </c>
      <c r="L2" s="41"/>
      <c r="M2" s="41"/>
      <c r="N2" s="42"/>
      <c r="O2" s="40" t="s">
        <v>28</v>
      </c>
      <c r="P2" s="41"/>
      <c r="Q2" s="41"/>
      <c r="R2" s="41"/>
      <c r="S2" s="33" t="s">
        <v>29</v>
      </c>
      <c r="T2" s="34"/>
      <c r="U2" s="34"/>
      <c r="V2" s="35"/>
    </row>
    <row r="3" spans="1:25" s="13" customFormat="1" x14ac:dyDescent="0.25">
      <c r="A3" s="18" t="s">
        <v>0</v>
      </c>
      <c r="B3" s="20" t="s">
        <v>1</v>
      </c>
      <c r="C3" s="10" t="s">
        <v>5</v>
      </c>
      <c r="D3" s="11" t="s">
        <v>9</v>
      </c>
      <c r="E3" s="12" t="s">
        <v>10</v>
      </c>
      <c r="F3" s="12" t="s">
        <v>16</v>
      </c>
      <c r="G3" s="10" t="s">
        <v>5</v>
      </c>
      <c r="H3" s="11" t="s">
        <v>9</v>
      </c>
      <c r="I3" s="12" t="s">
        <v>10</v>
      </c>
      <c r="J3" s="12" t="s">
        <v>16</v>
      </c>
      <c r="K3" s="10" t="s">
        <v>5</v>
      </c>
      <c r="L3" s="11" t="s">
        <v>9</v>
      </c>
      <c r="M3" s="12" t="s">
        <v>10</v>
      </c>
      <c r="N3" s="12" t="s">
        <v>16</v>
      </c>
      <c r="O3" s="10" t="s">
        <v>5</v>
      </c>
      <c r="P3" s="11" t="s">
        <v>9</v>
      </c>
      <c r="Q3" s="12" t="s">
        <v>10</v>
      </c>
      <c r="R3" s="12" t="s">
        <v>16</v>
      </c>
      <c r="S3" s="26" t="s">
        <v>5</v>
      </c>
      <c r="T3" s="27" t="s">
        <v>9</v>
      </c>
      <c r="U3" s="27" t="s">
        <v>10</v>
      </c>
      <c r="V3" s="28" t="s">
        <v>16</v>
      </c>
    </row>
    <row r="4" spans="1:25" x14ac:dyDescent="0.25">
      <c r="A4" s="2" t="s">
        <v>12</v>
      </c>
      <c r="B4" s="22" t="s">
        <v>6</v>
      </c>
      <c r="C4" s="8">
        <v>636970</v>
      </c>
      <c r="D4" s="9">
        <v>669004</v>
      </c>
      <c r="E4" s="9">
        <f t="shared" ref="E4:E10" si="0">D4-C4</f>
        <v>32034</v>
      </c>
      <c r="F4" s="30">
        <f>E4/C4</f>
        <v>5.0291222506554469E-2</v>
      </c>
      <c r="G4" s="8">
        <v>49397</v>
      </c>
      <c r="H4" s="9">
        <v>57631</v>
      </c>
      <c r="I4" s="9">
        <f>H4-G4</f>
        <v>8234</v>
      </c>
      <c r="J4" s="30">
        <f>I4/G4</f>
        <v>0.16669028483511145</v>
      </c>
      <c r="K4" s="3">
        <f>780721+3170</f>
        <v>783891</v>
      </c>
      <c r="L4" s="4">
        <v>743417</v>
      </c>
      <c r="M4" s="4">
        <f>L4-K4</f>
        <v>-40474</v>
      </c>
      <c r="N4" s="30">
        <f>M4/K4</f>
        <v>-5.1632178453381909E-2</v>
      </c>
      <c r="O4" s="3">
        <v>4207</v>
      </c>
      <c r="P4" s="4">
        <v>4894</v>
      </c>
      <c r="Q4" s="4">
        <f t="shared" ref="Q4:Q10" si="1">P4-O4</f>
        <v>687</v>
      </c>
      <c r="R4" s="30">
        <f t="shared" ref="R4:R10" si="2">Q4/O4</f>
        <v>0.1632992631328738</v>
      </c>
      <c r="S4" s="3">
        <v>68099</v>
      </c>
      <c r="T4" s="4">
        <v>67427</v>
      </c>
      <c r="U4" s="4">
        <f>T4-S4</f>
        <v>-672</v>
      </c>
      <c r="V4" s="30">
        <f>U4/S4</f>
        <v>-9.8679863140427905E-3</v>
      </c>
      <c r="W4" s="1"/>
      <c r="X4" s="1"/>
      <c r="Y4" s="1"/>
    </row>
    <row r="5" spans="1:25" x14ac:dyDescent="0.25">
      <c r="A5" s="2" t="s">
        <v>13</v>
      </c>
      <c r="B5" s="22" t="s">
        <v>6</v>
      </c>
      <c r="C5" s="3">
        <f>63666+23745</f>
        <v>87411</v>
      </c>
      <c r="D5" s="4">
        <f>32204+60716</f>
        <v>92920</v>
      </c>
      <c r="E5" s="4">
        <f t="shared" si="0"/>
        <v>5509</v>
      </c>
      <c r="F5" s="31">
        <f t="shared" ref="F5:F10" si="3">E5/C5</f>
        <v>6.3024104517738044E-2</v>
      </c>
      <c r="G5" s="3">
        <v>31155</v>
      </c>
      <c r="H5" s="4">
        <v>25243</v>
      </c>
      <c r="I5" s="4">
        <f t="shared" ref="I5:I10" si="4">H5-G5</f>
        <v>-5912</v>
      </c>
      <c r="J5" s="31">
        <f t="shared" ref="J5:J10" si="5">I5/G5</f>
        <v>-0.18976087305408443</v>
      </c>
      <c r="K5" s="3">
        <f>55733+265712</f>
        <v>321445</v>
      </c>
      <c r="L5" s="4">
        <f>55222+265241</f>
        <v>320463</v>
      </c>
      <c r="M5" s="4">
        <f t="shared" ref="M5:M10" si="6">L5-K5</f>
        <v>-982</v>
      </c>
      <c r="N5" s="31">
        <f t="shared" ref="N5:N10" si="7">M5/K5</f>
        <v>-3.0549549689682528E-3</v>
      </c>
      <c r="O5" s="3">
        <v>3440</v>
      </c>
      <c r="P5" s="4">
        <v>2524</v>
      </c>
      <c r="Q5" s="4">
        <f t="shared" si="1"/>
        <v>-916</v>
      </c>
      <c r="R5" s="31">
        <f t="shared" si="2"/>
        <v>-0.26627906976744187</v>
      </c>
      <c r="S5" s="3">
        <v>30046</v>
      </c>
      <c r="T5" s="4">
        <v>28844</v>
      </c>
      <c r="U5" s="4">
        <f>T5-S5</f>
        <v>-1202</v>
      </c>
      <c r="V5" s="31">
        <f t="shared" ref="V5:V10" si="8">U5/S5</f>
        <v>-4.0005325168075617E-2</v>
      </c>
      <c r="W5" s="1"/>
      <c r="X5" s="1"/>
      <c r="Y5" s="1"/>
    </row>
    <row r="6" spans="1:25" x14ac:dyDescent="0.25">
      <c r="A6" s="2" t="s">
        <v>2</v>
      </c>
      <c r="B6" s="22" t="s">
        <v>7</v>
      </c>
      <c r="C6" s="3">
        <f>151850-G6</f>
        <v>56319</v>
      </c>
      <c r="D6" s="4">
        <f>151416-H6</f>
        <v>66588</v>
      </c>
      <c r="E6" s="4">
        <f t="shared" si="0"/>
        <v>10269</v>
      </c>
      <c r="F6" s="31">
        <f t="shared" si="3"/>
        <v>0.18233633409684122</v>
      </c>
      <c r="G6" s="3">
        <f>94+213+123+673+20647+373+112+18740+8148+48+41292+5051+17</f>
        <v>95531</v>
      </c>
      <c r="H6" s="4">
        <f>24551+485+54725+5067</f>
        <v>84828</v>
      </c>
      <c r="I6" s="4">
        <f t="shared" si="4"/>
        <v>-10703</v>
      </c>
      <c r="J6" s="31">
        <f t="shared" si="5"/>
        <v>-0.11203693042049177</v>
      </c>
      <c r="K6" s="3">
        <f>328558+2914</f>
        <v>331472</v>
      </c>
      <c r="L6" s="4">
        <f>330769+2916</f>
        <v>333685</v>
      </c>
      <c r="M6" s="4">
        <f t="shared" si="6"/>
        <v>2213</v>
      </c>
      <c r="N6" s="31">
        <f t="shared" si="7"/>
        <v>6.6762803494714489E-3</v>
      </c>
      <c r="O6" s="3">
        <f>2794+234</f>
        <v>3028</v>
      </c>
      <c r="P6" s="4">
        <f>2867+52+195</f>
        <v>3114</v>
      </c>
      <c r="Q6" s="4">
        <f t="shared" si="1"/>
        <v>86</v>
      </c>
      <c r="R6" s="31">
        <f t="shared" si="2"/>
        <v>2.8401585204755615E-2</v>
      </c>
      <c r="S6" s="3">
        <v>23505</v>
      </c>
      <c r="T6" s="4">
        <v>23550</v>
      </c>
      <c r="U6" s="4">
        <f>T6-S6</f>
        <v>45</v>
      </c>
      <c r="V6" s="31">
        <f t="shared" si="8"/>
        <v>1.9144862795149968E-3</v>
      </c>
      <c r="W6" s="1"/>
      <c r="X6" s="1"/>
      <c r="Y6" s="1"/>
    </row>
    <row r="7" spans="1:25" x14ac:dyDescent="0.25">
      <c r="A7" s="2" t="s">
        <v>4</v>
      </c>
      <c r="B7" s="22" t="s">
        <v>7</v>
      </c>
      <c r="C7" s="3">
        <v>97339</v>
      </c>
      <c r="D7" s="4">
        <v>98151</v>
      </c>
      <c r="E7" s="4">
        <f t="shared" si="0"/>
        <v>812</v>
      </c>
      <c r="F7" s="31">
        <f t="shared" si="3"/>
        <v>8.3419800902002281E-3</v>
      </c>
      <c r="G7" s="3">
        <v>6816</v>
      </c>
      <c r="H7" s="4">
        <v>6147</v>
      </c>
      <c r="I7" s="4">
        <f t="shared" si="4"/>
        <v>-669</v>
      </c>
      <c r="J7" s="31">
        <f t="shared" si="5"/>
        <v>-9.8151408450704219E-2</v>
      </c>
      <c r="K7" s="3">
        <v>151531</v>
      </c>
      <c r="L7" s="4">
        <v>151421</v>
      </c>
      <c r="M7" s="4">
        <f t="shared" si="6"/>
        <v>-110</v>
      </c>
      <c r="N7" s="31">
        <f t="shared" si="7"/>
        <v>-7.2592406834245135E-4</v>
      </c>
      <c r="O7" s="3">
        <f>2204+180</f>
        <v>2384</v>
      </c>
      <c r="P7" s="4">
        <f>2140+200</f>
        <v>2340</v>
      </c>
      <c r="Q7" s="4">
        <f t="shared" si="1"/>
        <v>-44</v>
      </c>
      <c r="R7" s="31">
        <f t="shared" si="2"/>
        <v>-1.8456375838926176E-2</v>
      </c>
      <c r="S7" s="3">
        <v>18874</v>
      </c>
      <c r="T7" s="4">
        <v>18885</v>
      </c>
      <c r="U7" s="4">
        <f>T7-S7</f>
        <v>11</v>
      </c>
      <c r="V7" s="31">
        <f t="shared" si="8"/>
        <v>5.8281233442831408E-4</v>
      </c>
      <c r="W7" s="1"/>
      <c r="X7" s="1"/>
      <c r="Y7" s="1"/>
    </row>
    <row r="8" spans="1:25" x14ac:dyDescent="0.25">
      <c r="A8" s="2" t="s">
        <v>14</v>
      </c>
      <c r="B8" s="22" t="s">
        <v>7</v>
      </c>
      <c r="C8" s="3">
        <f>28698+732+1956</f>
        <v>31386</v>
      </c>
      <c r="D8" s="4">
        <f>28663+306+1956+211+2765+5+426+51+551</f>
        <v>34934</v>
      </c>
      <c r="E8" s="4">
        <f t="shared" si="0"/>
        <v>3548</v>
      </c>
      <c r="F8" s="31">
        <f t="shared" si="3"/>
        <v>0.11304403237112089</v>
      </c>
      <c r="G8" s="3">
        <v>21185</v>
      </c>
      <c r="H8" s="4">
        <f>20302+2279+679</f>
        <v>23260</v>
      </c>
      <c r="I8" s="4">
        <f t="shared" si="4"/>
        <v>2075</v>
      </c>
      <c r="J8" s="31">
        <f t="shared" si="5"/>
        <v>9.7946660372905364E-2</v>
      </c>
      <c r="K8" s="3">
        <f>48184+108332+1663+1</f>
        <v>158180</v>
      </c>
      <c r="L8" s="4">
        <f>694+48133+102783+986+1</f>
        <v>152597</v>
      </c>
      <c r="M8" s="4">
        <f t="shared" si="6"/>
        <v>-5583</v>
      </c>
      <c r="N8" s="31">
        <f t="shared" si="7"/>
        <v>-3.5295233278543434E-2</v>
      </c>
      <c r="O8" s="3">
        <v>757</v>
      </c>
      <c r="P8" s="4">
        <f>3+866+92</f>
        <v>961</v>
      </c>
      <c r="Q8" s="4">
        <f t="shared" si="1"/>
        <v>204</v>
      </c>
      <c r="R8" s="31">
        <f t="shared" si="2"/>
        <v>0.26948480845442535</v>
      </c>
      <c r="S8" s="3">
        <f>13377</f>
        <v>13377</v>
      </c>
      <c r="T8" s="4">
        <f>13198-2</f>
        <v>13196</v>
      </c>
      <c r="U8" s="4">
        <v>-180</v>
      </c>
      <c r="V8" s="31">
        <f t="shared" si="8"/>
        <v>-1.3455931823278762E-2</v>
      </c>
      <c r="W8" s="1"/>
      <c r="X8" s="1"/>
      <c r="Y8" s="1"/>
    </row>
    <row r="9" spans="1:25" x14ac:dyDescent="0.25">
      <c r="A9" s="2" t="s">
        <v>15</v>
      </c>
      <c r="B9" s="22" t="s">
        <v>7</v>
      </c>
      <c r="C9" s="3">
        <f>12978+88+813+7681</f>
        <v>21560</v>
      </c>
      <c r="D9" s="4">
        <f>13360+88+554+7681</f>
        <v>21683</v>
      </c>
      <c r="E9" s="4">
        <f t="shared" si="0"/>
        <v>123</v>
      </c>
      <c r="F9" s="31">
        <f t="shared" si="3"/>
        <v>5.7050092764378479E-3</v>
      </c>
      <c r="G9" s="3">
        <v>22551</v>
      </c>
      <c r="H9" s="4">
        <v>22559</v>
      </c>
      <c r="I9" s="4">
        <f t="shared" si="4"/>
        <v>8</v>
      </c>
      <c r="J9" s="31">
        <f t="shared" si="5"/>
        <v>3.5475145226375769E-4</v>
      </c>
      <c r="K9" s="3">
        <v>175690</v>
      </c>
      <c r="L9" s="4">
        <v>175577</v>
      </c>
      <c r="M9" s="4">
        <f t="shared" si="6"/>
        <v>-113</v>
      </c>
      <c r="N9" s="31">
        <f t="shared" si="7"/>
        <v>-6.431783254596164E-4</v>
      </c>
      <c r="O9" s="3">
        <f>103+1083+31</f>
        <v>1217</v>
      </c>
      <c r="P9" s="4">
        <f>1123+2+80</f>
        <v>1205</v>
      </c>
      <c r="Q9" s="4">
        <f t="shared" si="1"/>
        <v>-12</v>
      </c>
      <c r="R9" s="31">
        <f t="shared" si="2"/>
        <v>-9.8603122432210349E-3</v>
      </c>
      <c r="S9" s="3">
        <v>10816</v>
      </c>
      <c r="T9" s="4">
        <v>10700</v>
      </c>
      <c r="U9" s="4">
        <f t="shared" ref="U9:U10" si="9">T9-S9</f>
        <v>-116</v>
      </c>
      <c r="V9" s="31">
        <f t="shared" si="8"/>
        <v>-1.0724852071005916E-2</v>
      </c>
      <c r="W9" s="1"/>
      <c r="X9" s="1"/>
      <c r="Y9" s="1"/>
    </row>
    <row r="10" spans="1:25" x14ac:dyDescent="0.25">
      <c r="A10" s="7" t="s">
        <v>3</v>
      </c>
      <c r="B10" s="23" t="s">
        <v>6</v>
      </c>
      <c r="C10" s="5">
        <f>196+1926+327</f>
        <v>2449</v>
      </c>
      <c r="D10" s="6">
        <f>604+251+1387+866</f>
        <v>3108</v>
      </c>
      <c r="E10" s="6">
        <f t="shared" si="0"/>
        <v>659</v>
      </c>
      <c r="F10" s="32">
        <f t="shared" si="3"/>
        <v>0.26908942425479787</v>
      </c>
      <c r="G10" s="5">
        <f>5422+2</f>
        <v>5424</v>
      </c>
      <c r="H10" s="6">
        <f>4343+2</f>
        <v>4345</v>
      </c>
      <c r="I10" s="6">
        <f t="shared" si="4"/>
        <v>-1079</v>
      </c>
      <c r="J10" s="32">
        <f t="shared" si="5"/>
        <v>-0.1989306784660767</v>
      </c>
      <c r="K10" s="5">
        <f>2081+26316+5225+93</f>
        <v>33715</v>
      </c>
      <c r="L10" s="6">
        <f>2081+25885+6087+95</f>
        <v>34148</v>
      </c>
      <c r="M10" s="6">
        <f t="shared" si="6"/>
        <v>433</v>
      </c>
      <c r="N10" s="32">
        <f t="shared" si="7"/>
        <v>1.2842948242621978E-2</v>
      </c>
      <c r="O10" s="5">
        <v>544</v>
      </c>
      <c r="P10" s="6">
        <v>599</v>
      </c>
      <c r="Q10" s="6">
        <f t="shared" si="1"/>
        <v>55</v>
      </c>
      <c r="R10" s="32">
        <f t="shared" si="2"/>
        <v>0.10110294117647059</v>
      </c>
      <c r="S10" s="5">
        <v>2924</v>
      </c>
      <c r="T10" s="6">
        <v>2897</v>
      </c>
      <c r="U10" s="4">
        <f t="shared" si="9"/>
        <v>-27</v>
      </c>
      <c r="V10" s="31">
        <f t="shared" si="8"/>
        <v>-9.2339261285909711E-3</v>
      </c>
      <c r="W10" s="1"/>
      <c r="X10" s="1"/>
      <c r="Y10" s="1"/>
    </row>
    <row r="11" spans="1:25" x14ac:dyDescent="0.25">
      <c r="A11" s="14" t="s">
        <v>18</v>
      </c>
      <c r="B11" s="16"/>
      <c r="C11" s="15"/>
      <c r="D11" s="15"/>
      <c r="E11" s="15"/>
      <c r="F11" s="17">
        <f>AVERAGE(F4:F10)</f>
        <v>9.8833158159098655E-2</v>
      </c>
      <c r="G11" s="15"/>
      <c r="H11" s="15"/>
      <c r="I11" s="15"/>
      <c r="J11" s="17">
        <f>AVERAGE(J4:J10)</f>
        <v>-4.769831339015379E-2</v>
      </c>
      <c r="K11" s="15"/>
      <c r="L11" s="15"/>
      <c r="M11" s="15"/>
      <c r="N11" s="17">
        <f>AVERAGE(N4:N10)</f>
        <v>-1.026174864322889E-2</v>
      </c>
      <c r="O11" s="15"/>
      <c r="P11" s="15"/>
      <c r="Q11" s="15"/>
      <c r="R11" s="24">
        <f>AVERAGE(R4:R10)</f>
        <v>3.8241834302705176E-2</v>
      </c>
      <c r="S11" s="24"/>
      <c r="T11" s="25"/>
      <c r="U11" s="15"/>
      <c r="V11" s="17">
        <f>AVERAGE(V4:V10)</f>
        <v>-1.1541531841578677E-2</v>
      </c>
      <c r="W11" s="1"/>
      <c r="X11" s="1"/>
      <c r="Y11" s="1"/>
    </row>
    <row r="12" spans="1:25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4"/>
      <c r="W12" s="1"/>
      <c r="X12" s="1"/>
      <c r="Y12" s="1"/>
    </row>
    <row r="13" spans="1:25" x14ac:dyDescent="0.25">
      <c r="A13" s="29" t="s">
        <v>26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21" t="s">
        <v>30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21" t="s">
        <v>31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21" t="s">
        <v>23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21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39" t="s">
        <v>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t="s">
        <v>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 t="s">
        <v>8</v>
      </c>
      <c r="T19" s="1"/>
      <c r="U19" s="1"/>
      <c r="V19" s="1"/>
      <c r="W19" s="1"/>
      <c r="X19" s="1"/>
      <c r="Y19" s="1"/>
    </row>
    <row r="20" spans="1:2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C21" s="1"/>
      <c r="D21" s="1"/>
      <c r="E21" s="1"/>
      <c r="F21" s="1"/>
      <c r="G21" s="1"/>
      <c r="H21" s="1" t="s">
        <v>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 t="s">
        <v>8</v>
      </c>
      <c r="V21" s="1"/>
      <c r="W21" s="1"/>
      <c r="X21" s="1"/>
      <c r="Y21" s="1"/>
    </row>
    <row r="22" spans="1:25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t="s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 t="s">
        <v>8</v>
      </c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 t="s">
        <v>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3:25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3:25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3:25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3:25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3:25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3:25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3:25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3:25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3:25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3:25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3:25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3:25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3:25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3:25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3:25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3:25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3:25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3:25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3:25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3:25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3:2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3:25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3:25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3:25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3:25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3:25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3:25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3:25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3:25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3:25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3:25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3:25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3:25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3:25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3:25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3:25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3:25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3:25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3:25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3:25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3:25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3:25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3:25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3:25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3:25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3:25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3:25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3:25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3:25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3:25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3:25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3:25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3:25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3:25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3:25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3:25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3:25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3:25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3:25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3:25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3:25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3:25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3:25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3:25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3:25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3:25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3:25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3:25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3:25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3:25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3:25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3:25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3:25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3:25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3:25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3:25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3:25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3:25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3:25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3:25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3:25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3:25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3:25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3:25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3:25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3:25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3:25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3:25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3:25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3:25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3:25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3:25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3:25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3:25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3:25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3:25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3:25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3:25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3:25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3:25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3:25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3:25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3:25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3:25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3:25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3:25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3:25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3:25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3:25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3:25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3:25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3:25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3:25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3:25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3:25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3:25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3:25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3:25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3:25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3:25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3:25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3:25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3:25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3:25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3:25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3:25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3:25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3:25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3:25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3:25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3:25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3:25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3:25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3:25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3:25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3:25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3:25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3:25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3:25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3:25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3:25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3:25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3:25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3:25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3:25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3:25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3:25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3:25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3:25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3:25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3:25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3:25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3:25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3:25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3:25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3:25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3:25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3:25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3:25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3:25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3:25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3:25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3:25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3:25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3:25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3:25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3:25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3:25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3:25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3:25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3:25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3:25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3:25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3:25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3:25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3:25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3:25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3:25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3:25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3:25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3:25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3:25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3:25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3:25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3:25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3:25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3:25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3:25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3:25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3:25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3:25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3:25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3:25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3:25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3:25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3:25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3:25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3:25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3:25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3:25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3:25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3:25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3:25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3:25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3:25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3:25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3:25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3:25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3:25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3:25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3:25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3:25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3:25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3:25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3:25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3:25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3:25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3:25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3:25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3:25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3:25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3:25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3:25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3:25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3:25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3:25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3:25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3:25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3:25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3:25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3:25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3:25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3:25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3:25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3:25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3:25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3:25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3:25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3:25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3:25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3:25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3:25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3:25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3:25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3:25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3:25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3:25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3:25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3:25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3:25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3:25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3:25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3:25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3:25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3:25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3:25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3:25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3:25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3:25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3:25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3:25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3:25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3:25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3:25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3:25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3:25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3:25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3:25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3:25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3:25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</sheetData>
  <mergeCells count="8">
    <mergeCell ref="S2:V2"/>
    <mergeCell ref="A1:V1"/>
    <mergeCell ref="A18:N18"/>
    <mergeCell ref="C2:F2"/>
    <mergeCell ref="G2:J2"/>
    <mergeCell ref="K2:N2"/>
    <mergeCell ref="O2:R2"/>
    <mergeCell ref="A2:B2"/>
  </mergeCells>
  <pageMargins left="0.7" right="0.7" top="0.78740157499999996" bottom="0.78740157499999996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6"/>
  <sheetViews>
    <sheetView workbookViewId="0">
      <selection activeCell="G17" sqref="G17"/>
    </sheetView>
  </sheetViews>
  <sheetFormatPr baseColWidth="10" defaultRowHeight="15" x14ac:dyDescent="0.25"/>
  <sheetData>
    <row r="4" spans="2:2" x14ac:dyDescent="0.25">
      <c r="B4" t="s">
        <v>20</v>
      </c>
    </row>
    <row r="6" spans="2:2" x14ac:dyDescent="0.25">
      <c r="B6" t="s">
        <v>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Haaker</dc:creator>
  <cp:lastModifiedBy>Andreas Haaker</cp:lastModifiedBy>
  <cp:lastPrinted>2018-09-12T09:07:15Z</cp:lastPrinted>
  <dcterms:created xsi:type="dcterms:W3CDTF">2018-09-03T09:26:08Z</dcterms:created>
  <dcterms:modified xsi:type="dcterms:W3CDTF">2019-02-04T08:58:02Z</dcterms:modified>
</cp:coreProperties>
</file>